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8" i="1"/>
  <c r="C20"/>
  <c r="D20" s="1"/>
  <c r="D18"/>
  <c r="D15"/>
  <c r="C14"/>
  <c r="D9"/>
  <c r="D8"/>
  <c r="D6" s="1"/>
  <c r="C6"/>
  <c r="F39"/>
  <c r="F28"/>
  <c r="D12"/>
  <c r="D24"/>
  <c r="D37"/>
  <c r="F38" l="1"/>
  <c r="F37"/>
  <c r="F24"/>
  <c r="F12" l="1"/>
  <c r="D36" l="1"/>
  <c r="F14"/>
  <c r="F6"/>
  <c r="D44"/>
  <c r="D45"/>
  <c r="D46"/>
  <c r="D42"/>
  <c r="D40"/>
  <c r="D30"/>
  <c r="D29"/>
  <c r="C39"/>
  <c r="C47" s="1"/>
  <c r="D39" l="1"/>
  <c r="D43" l="1"/>
  <c r="D38"/>
  <c r="D35"/>
  <c r="D34"/>
  <c r="D33"/>
  <c r="D32"/>
  <c r="D22"/>
  <c r="D17"/>
  <c r="D16"/>
  <c r="D14" s="1"/>
  <c r="D11" l="1"/>
  <c r="D21" l="1"/>
  <c r="D31" l="1"/>
  <c r="D41"/>
  <c r="D28" l="1"/>
  <c r="D47" s="1"/>
  <c r="D10"/>
  <c r="E39" l="1"/>
  <c r="E28"/>
  <c r="E13" l="1"/>
  <c r="E6"/>
  <c r="E44" l="1"/>
</calcChain>
</file>

<file path=xl/sharedStrings.xml><?xml version="1.0" encoding="utf-8"?>
<sst xmlns="http://schemas.openxmlformats.org/spreadsheetml/2006/main" count="53" uniqueCount="48">
  <si>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</si>
  <si>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</si>
  <si>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</si>
  <si>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</si>
  <si>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</si>
  <si>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</si>
  <si>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</si>
  <si>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</si>
  <si>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</si>
  <si>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</si>
  <si>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</si>
  <si>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</si>
  <si>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</si>
  <si>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</si>
  <si>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</si>
  <si>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Тариф 2017</t>
  </si>
  <si>
    <t>ОТЧЕТ ПО СТАТЬЕ " Содержание и ремонт жилья"</t>
  </si>
  <si>
    <t>Оплата труда по уборке МОП</t>
  </si>
  <si>
    <t xml:space="preserve">Налог усн  </t>
  </si>
  <si>
    <t>Прибыль УК</t>
  </si>
  <si>
    <t>Обеспечение вывоза бытовых отходов</t>
  </si>
  <si>
    <t>утилизация ртутносодерж. отходов</t>
  </si>
  <si>
    <t>Аварийное обслуживание, чистка канализации</t>
  </si>
  <si>
    <t xml:space="preserve">Оплата труда по уборке территории;             </t>
  </si>
  <si>
    <t>техобслуж.газопровода ВД</t>
  </si>
  <si>
    <t>обслед.венканалов,пломбы</t>
  </si>
  <si>
    <t>на 2020год</t>
  </si>
  <si>
    <t>ДОП</t>
  </si>
  <si>
    <t>ж.д.по пер.ЮПИТЕРА 3</t>
  </si>
  <si>
    <t>за 2020год</t>
  </si>
  <si>
    <t>ремонт ливневой канализации</t>
  </si>
  <si>
    <t>Ограждение мусорной площад.(факт-мусор.контейн)</t>
  </si>
  <si>
    <t>Ремонт кровли(частично кв.27)</t>
  </si>
  <si>
    <t>Решетка на Узел учет (факт-промывка теплообмен)</t>
  </si>
  <si>
    <t xml:space="preserve">Высадка деревьев -частично выполнено </t>
  </si>
  <si>
    <t xml:space="preserve"> доп работ тариф</t>
  </si>
  <si>
    <t>Утвер.тариф</t>
  </si>
  <si>
    <t>дезобработка холлов</t>
  </si>
  <si>
    <t>услуги электрика,электроматериа-604,66</t>
  </si>
  <si>
    <t>дезинсекция-628,56 хозтовары-2304,27</t>
  </si>
  <si>
    <t>ремонт  отопления в холле подъезда</t>
  </si>
  <si>
    <t>насос Тайфун-2000,ремонт насоса-2000</t>
  </si>
  <si>
    <t>инвентарь, покраска бардюр,детской площадки, озеленение1875,земля-1400,соль-реагент 1830,10 покос травы</t>
  </si>
  <si>
    <t>ремонт рециркуляции гвс</t>
  </si>
  <si>
    <t>усл ркц ,паспорт.,чек-онлайн, обсл ККМ,катридж-916,79</t>
  </si>
  <si>
    <t>Прочие :усл. банк 3918,44, аренда 11852,43, програм. сопров.1616,сайт1316,канцтов 2643,56,гсм 3845,сод.оргтехники 1003,67,медиц.маски-1417,60,почтовые расходы-2316,35</t>
  </si>
  <si>
    <t>Общий ТАРИФ</t>
  </si>
  <si>
    <t>год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</si>
</sst>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1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5" fillId="0" borderId="2" xfId="0" applyNumberFormat="1" applyFont="1" applyBorder="1"/>
    <xf numFmtId="0" fontId="0" fillId="0" borderId="0" xfId="0" applyBorder="1"/>
    <xf numFmtId="0" fontId="0" fillId="0" borderId="7" xfId="0" applyFont="1" applyBorder="1"/>
    <xf numFmtId="2" fontId="5" fillId="0" borderId="1" xfId="0" applyNumberFormat="1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5" fillId="0" borderId="4" xfId="0" applyFont="1" applyBorder="1"/>
    <xf numFmtId="0" fontId="7" fillId="0" borderId="0" xfId="0" applyFont="1" applyAlignment="1"/>
    <xf numFmtId="0" fontId="7" fillId="0" borderId="0" xfId="0" applyFont="1" applyAlignment="1">
      <alignment horizontal="center"/>
    </xf>
    <xf numFmtId="2" fontId="4" fillId="0" borderId="11" xfId="0" applyNumberFormat="1" applyFont="1" applyBorder="1"/>
    <xf numFmtId="0" fontId="5" fillId="0" borderId="3" xfId="0" applyNumberFormat="1" applyFont="1" applyBorder="1"/>
    <xf numFmtId="0" fontId="5" fillId="0" borderId="3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2" fontId="6" fillId="0" borderId="6" xfId="0" applyNumberFormat="1" applyFont="1" applyBorder="1"/>
    <xf numFmtId="0" fontId="5" fillId="0" borderId="7" xfId="0" applyFont="1" applyBorder="1" applyAlignment="1">
      <alignment wrapText="1"/>
    </xf>
    <xf numFmtId="4" fontId="4" fillId="0" borderId="1" xfId="0" applyNumberFormat="1" applyFont="1" applyBorder="1"/>
    <xf numFmtId="0" fontId="1" fillId="0" borderId="6" xfId="0" applyFont="1" applyBorder="1"/>
    <xf numFmtId="2" fontId="5" fillId="0" borderId="7" xfId="0" applyNumberFormat="1" applyFont="1" applyBorder="1"/>
    <xf numFmtId="4" fontId="5" fillId="0" borderId="3" xfId="0" applyNumberFormat="1" applyFont="1" applyBorder="1"/>
    <xf numFmtId="2" fontId="6" fillId="0" borderId="2" xfId="0" applyNumberFormat="1" applyFont="1" applyBorder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/>
    <xf numFmtId="0" fontId="0" fillId="0" borderId="5" xfId="0" applyBorder="1"/>
    <xf numFmtId="0" fontId="0" fillId="0" borderId="13" xfId="0" applyBorder="1"/>
    <xf numFmtId="0" fontId="5" fillId="2" borderId="3" xfId="0" applyFont="1" applyFill="1" applyBorder="1"/>
    <xf numFmtId="2" fontId="6" fillId="2" borderId="3" xfId="0" applyNumberFormat="1" applyFont="1" applyFill="1" applyBorder="1"/>
    <xf numFmtId="2" fontId="6" fillId="2" borderId="10" xfId="0" applyNumberFormat="1" applyFont="1" applyFill="1" applyBorder="1"/>
    <xf numFmtId="2" fontId="6" fillId="2" borderId="6" xfId="0" applyNumberFormat="1" applyFont="1" applyFill="1" applyBorder="1"/>
    <xf numFmtId="0" fontId="6" fillId="2" borderId="6" xfId="0" applyFont="1" applyFill="1" applyBorder="1"/>
    <xf numFmtId="2" fontId="6" fillId="2" borderId="2" xfId="0" applyNumberFormat="1" applyFont="1" applyFill="1" applyBorder="1"/>
    <xf numFmtId="0" fontId="6" fillId="2" borderId="7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2" fontId="6" fillId="2" borderId="4" xfId="0" applyNumberFormat="1" applyFont="1" applyFill="1" applyBorder="1"/>
    <xf numFmtId="0" fontId="0" fillId="0" borderId="9" xfId="0" applyBorder="1"/>
    <xf numFmtId="0" fontId="0" fillId="0" borderId="4" xfId="0" applyBorder="1"/>
    <xf numFmtId="0" fontId="5" fillId="0" borderId="2" xfId="0" applyFont="1" applyBorder="1"/>
    <xf numFmtId="0" fontId="1" fillId="0" borderId="2" xfId="0" applyFont="1" applyBorder="1"/>
    <xf numFmtId="0" fontId="0" fillId="3" borderId="1" xfId="0" applyFill="1" applyBorder="1"/>
    <xf numFmtId="0" fontId="0" fillId="3" borderId="2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5" fillId="3" borderId="3" xfId="0" applyFont="1" applyFill="1" applyBorder="1"/>
    <xf numFmtId="0" fontId="5" fillId="3" borderId="6" xfId="0" applyFont="1" applyFill="1" applyBorder="1"/>
    <xf numFmtId="2" fontId="4" fillId="3" borderId="12" xfId="0" applyNumberFormat="1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2" fontId="4" fillId="3" borderId="2" xfId="0" applyNumberFormat="1" applyFont="1" applyFill="1" applyBorder="1"/>
    <xf numFmtId="0" fontId="5" fillId="3" borderId="1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2" fontId="6" fillId="3" borderId="6" xfId="0" applyNumberFormat="1" applyFont="1" applyFill="1" applyBorder="1"/>
    <xf numFmtId="0" fontId="6" fillId="3" borderId="6" xfId="0" applyFont="1" applyFill="1" applyBorder="1"/>
    <xf numFmtId="0" fontId="6" fillId="3" borderId="2" xfId="0" applyFont="1" applyFill="1" applyBorder="1"/>
    <xf numFmtId="2" fontId="6" fillId="3" borderId="2" xfId="0" applyNumberFormat="1" applyFont="1" applyFill="1" applyBorder="1"/>
    <xf numFmtId="2" fontId="0" fillId="2" borderId="11" xfId="0" applyNumberFormat="1" applyFill="1" applyBorder="1"/>
    <xf numFmtId="0" fontId="5" fillId="3" borderId="7" xfId="0" applyFont="1" applyFill="1" applyBorder="1" applyAlignment="1">
      <alignment wrapText="1"/>
    </xf>
    <xf numFmtId="0" fontId="10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tabSelected="1" zoomScaleNormal="100" workbookViewId="0">
      <selection activeCell="C8" sqref="C8"/>
    </sheetView>
  </sheetViews>
  <sheetFormatPr defaultRowHeight="13.2"/>
  <cols>
    <col min="1" max="1" width="5.88671875" customWidth="1"/>
    <col min="2" max="2" width="62.6640625" customWidth="1"/>
    <col min="3" max="3" width="20.77734375" customWidth="1"/>
    <col min="4" max="4" width="19.5546875" hidden="1" customWidth="1"/>
    <col min="5" max="5" width="10.6640625" hidden="1" customWidth="1"/>
    <col min="6" max="6" width="12" hidden="1" customWidth="1"/>
  </cols>
  <sheetData>
    <row r="1" spans="1:6" ht="17.399999999999999">
      <c r="A1" s="23"/>
      <c r="B1" s="41" t="s">
        <v>16</v>
      </c>
      <c r="C1" s="42" t="s">
        <v>29</v>
      </c>
      <c r="D1" s="2"/>
      <c r="E1" s="2"/>
      <c r="F1" s="7"/>
    </row>
    <row r="2" spans="1:6" ht="17.399999999999999">
      <c r="A2" s="1"/>
      <c r="B2" s="42" t="s">
        <v>28</v>
      </c>
      <c r="D2" s="2"/>
      <c r="E2" s="2"/>
      <c r="F2" s="7"/>
    </row>
    <row r="3" spans="1:6" ht="15.6" thickBot="1">
      <c r="A3" s="1"/>
      <c r="C3" s="96" t="s">
        <v>8</v>
      </c>
      <c r="D3" s="93">
        <v>1458.2</v>
      </c>
      <c r="E3" s="1">
        <v>9318.4</v>
      </c>
    </row>
    <row r="4" spans="1:6" ht="13.8">
      <c r="A4" s="9" t="s">
        <v>0</v>
      </c>
      <c r="B4" s="3" t="s">
        <v>2</v>
      </c>
      <c r="C4" s="94" t="s">
        <v>14</v>
      </c>
      <c r="D4" s="27" t="s">
        <v>13</v>
      </c>
      <c r="E4" s="27" t="s">
        <v>15</v>
      </c>
      <c r="F4" s="74" t="s">
        <v>36</v>
      </c>
    </row>
    <row r="5" spans="1:6" ht="23.25" customHeight="1" thickBot="1">
      <c r="A5" s="4"/>
      <c r="B5" s="8"/>
      <c r="C5" s="95" t="s">
        <v>47</v>
      </c>
      <c r="D5" s="26" t="s">
        <v>1</v>
      </c>
      <c r="E5" s="26" t="s">
        <v>1</v>
      </c>
      <c r="F5" s="75" t="s">
        <v>26</v>
      </c>
    </row>
    <row r="6" spans="1:6">
      <c r="A6" s="13">
        <v>1</v>
      </c>
      <c r="B6" s="14" t="s">
        <v>11</v>
      </c>
      <c r="C6" s="14">
        <f>C8+C9</f>
        <v>85338.05</v>
      </c>
      <c r="D6" s="28">
        <f>D8+D9</f>
        <v>4.5287421882967767</v>
      </c>
      <c r="E6" s="28">
        <f>E8+E9+E10+E11</f>
        <v>2.0100000000000002</v>
      </c>
      <c r="F6" s="76">
        <f>F8+F9</f>
        <v>4.2</v>
      </c>
    </row>
    <row r="7" spans="1:6" ht="11.4" customHeight="1" thickBot="1">
      <c r="A7" s="15"/>
      <c r="B7" s="16"/>
      <c r="C7" s="16"/>
      <c r="D7" s="30"/>
      <c r="E7" s="16"/>
      <c r="F7" s="77"/>
    </row>
    <row r="8" spans="1:6" ht="18" customHeight="1">
      <c r="A8" s="11"/>
      <c r="B8" s="45" t="s">
        <v>23</v>
      </c>
      <c r="C8" s="12">
        <v>79200</v>
      </c>
      <c r="D8" s="29">
        <f>C8/D3/13</f>
        <v>4.1779644028992546</v>
      </c>
      <c r="E8" s="12">
        <v>1.82</v>
      </c>
      <c r="F8" s="78">
        <v>3.8</v>
      </c>
    </row>
    <row r="9" spans="1:6" ht="25.2" customHeight="1" thickBot="1">
      <c r="A9" s="11"/>
      <c r="B9" s="45" t="s">
        <v>42</v>
      </c>
      <c r="C9" s="12">
        <v>6138.05</v>
      </c>
      <c r="D9" s="29">
        <f>C9/D3/12</f>
        <v>0.35077778539752202</v>
      </c>
      <c r="E9" s="12">
        <v>0.05</v>
      </c>
      <c r="F9" s="78">
        <v>0.4</v>
      </c>
    </row>
    <row r="10" spans="1:6" ht="3" hidden="1" customHeight="1" thickBot="1">
      <c r="A10" s="11"/>
      <c r="B10" s="45"/>
      <c r="C10" s="12">
        <v>2822.21</v>
      </c>
      <c r="D10" s="29">
        <f>C10/D3/12</f>
        <v>0.16128388881269143</v>
      </c>
      <c r="E10" s="12">
        <v>0.04</v>
      </c>
      <c r="F10" s="78">
        <v>0.17</v>
      </c>
    </row>
    <row r="11" spans="1:6" ht="18" hidden="1" customHeight="1" thickBot="1">
      <c r="A11" s="11"/>
      <c r="B11" s="12"/>
      <c r="C11" s="12">
        <v>2081.5</v>
      </c>
      <c r="D11" s="29">
        <f>C11/12/E3</f>
        <v>1.8614604796245424E-2</v>
      </c>
      <c r="E11" s="12">
        <v>0.1</v>
      </c>
      <c r="F11" s="78"/>
    </row>
    <row r="12" spans="1:6" ht="18" hidden="1" customHeight="1" thickBot="1">
      <c r="A12" s="66" t="s">
        <v>27</v>
      </c>
      <c r="B12" s="67" t="s">
        <v>34</v>
      </c>
      <c r="C12" s="67">
        <v>3850</v>
      </c>
      <c r="D12" s="61">
        <f>C12/12/D3</f>
        <v>0.22002011612490283</v>
      </c>
      <c r="E12" s="60"/>
      <c r="F12" s="61">
        <f>12500/12/D3</f>
        <v>0.71435102637955472</v>
      </c>
    </row>
    <row r="13" spans="1:6">
      <c r="A13" s="14">
        <v>2</v>
      </c>
      <c r="B13" s="14" t="s">
        <v>4</v>
      </c>
      <c r="C13" s="28"/>
      <c r="D13" s="28"/>
      <c r="E13" s="14">
        <f>E15+E16+E17+E19</f>
        <v>3.8899999999999997</v>
      </c>
      <c r="F13" s="76"/>
    </row>
    <row r="14" spans="1:6" ht="15" customHeight="1" thickBot="1">
      <c r="A14" s="16"/>
      <c r="B14" s="16" t="s">
        <v>3</v>
      </c>
      <c r="C14" s="16">
        <f>C15+C16+C17+C18</f>
        <v>129007.82</v>
      </c>
      <c r="D14" s="30">
        <f>D15+D16+D17+D18</f>
        <v>6.8942435176490866</v>
      </c>
      <c r="E14" s="16"/>
      <c r="F14" s="77">
        <f>F15+F16+F17+F18</f>
        <v>5.55</v>
      </c>
    </row>
    <row r="15" spans="1:6" ht="20.25" customHeight="1">
      <c r="A15" s="6"/>
      <c r="B15" s="12" t="s">
        <v>17</v>
      </c>
      <c r="C15" s="44">
        <v>79200</v>
      </c>
      <c r="D15" s="29">
        <f>C15/D3/13</f>
        <v>4.1779644028992546</v>
      </c>
      <c r="E15" s="12">
        <v>2.5299999999999998</v>
      </c>
      <c r="F15" s="78">
        <v>3.8</v>
      </c>
    </row>
    <row r="16" spans="1:6" ht="20.25" customHeight="1">
      <c r="A16" s="6"/>
      <c r="B16" s="12" t="s">
        <v>39</v>
      </c>
      <c r="C16" s="12">
        <v>3380.45</v>
      </c>
      <c r="D16" s="29">
        <f>C16/D3/12</f>
        <v>0.19318623416998124</v>
      </c>
      <c r="E16" s="12">
        <v>0.1</v>
      </c>
      <c r="F16" s="78">
        <v>0.2</v>
      </c>
    </row>
    <row r="17" spans="1:6" ht="20.25" customHeight="1">
      <c r="A17" s="6"/>
      <c r="B17" s="12" t="s">
        <v>37</v>
      </c>
      <c r="C17" s="12">
        <v>16822.71</v>
      </c>
      <c r="D17" s="29">
        <f>C17/D3/12</f>
        <v>0.9613856123988479</v>
      </c>
      <c r="E17" s="12">
        <v>0.06</v>
      </c>
      <c r="F17" s="78"/>
    </row>
    <row r="18" spans="1:6" ht="19.2" customHeight="1" thickBot="1">
      <c r="A18" s="6"/>
      <c r="B18" s="12" t="s">
        <v>38</v>
      </c>
      <c r="C18" s="12">
        <v>29604.66</v>
      </c>
      <c r="D18" s="29">
        <f>C18/D3/13</f>
        <v>1.5617072681810029</v>
      </c>
      <c r="E18" s="12"/>
      <c r="F18" s="78">
        <v>1.55</v>
      </c>
    </row>
    <row r="19" spans="1:6" ht="19.8" hidden="1" customHeight="1" thickBot="1">
      <c r="A19" s="47"/>
      <c r="B19" s="46"/>
      <c r="C19" s="48"/>
      <c r="D19" s="48"/>
      <c r="E19" s="12">
        <v>1.2</v>
      </c>
      <c r="F19" s="79"/>
    </row>
    <row r="20" spans="1:6" ht="24.6" customHeight="1" thickBot="1">
      <c r="A20" s="25">
        <v>3</v>
      </c>
      <c r="B20" s="10" t="s">
        <v>20</v>
      </c>
      <c r="C20" s="43">
        <f>C22</f>
        <v>143</v>
      </c>
      <c r="D20" s="31">
        <f>C20/D3/12</f>
        <v>8.1721757417821065E-3</v>
      </c>
      <c r="E20" s="10">
        <v>2.73</v>
      </c>
      <c r="F20" s="80">
        <v>0.1</v>
      </c>
    </row>
    <row r="21" spans="1:6" ht="19.2" hidden="1" customHeight="1">
      <c r="A21" s="18"/>
      <c r="B21" s="12"/>
      <c r="C21" s="35"/>
      <c r="D21" s="36">
        <f>C21/12/D3</f>
        <v>0</v>
      </c>
      <c r="E21" s="17"/>
      <c r="F21" s="81"/>
    </row>
    <row r="22" spans="1:6" ht="19.2" customHeight="1">
      <c r="A22" s="18"/>
      <c r="B22" s="12" t="s">
        <v>21</v>
      </c>
      <c r="C22" s="52">
        <v>143</v>
      </c>
      <c r="D22" s="29">
        <f>C22/D3/12</f>
        <v>8.1721757417821065E-3</v>
      </c>
      <c r="E22" s="17"/>
      <c r="F22" s="81">
        <v>0.1</v>
      </c>
    </row>
    <row r="23" spans="1:6" ht="18.600000000000001" customHeight="1" thickBot="1">
      <c r="A23" s="18"/>
      <c r="B23" s="12"/>
      <c r="C23" s="52"/>
      <c r="D23" s="29"/>
      <c r="E23" s="17"/>
      <c r="F23" s="81"/>
    </row>
    <row r="24" spans="1:6" ht="21" hidden="1" customHeight="1" thickBot="1">
      <c r="A24" s="68" t="s">
        <v>27</v>
      </c>
      <c r="B24" s="64" t="s">
        <v>31</v>
      </c>
      <c r="C24" s="69">
        <v>6936.84</v>
      </c>
      <c r="D24" s="65">
        <f>C24/12/D3</f>
        <v>0.39642710190646002</v>
      </c>
      <c r="E24" s="12">
        <v>2.2000000000000002</v>
      </c>
      <c r="F24" s="62">
        <f>13100/12/1458.2</f>
        <v>0.74863987564577339</v>
      </c>
    </row>
    <row r="25" spans="1:6" ht="0.6" hidden="1" customHeight="1" thickBot="1">
      <c r="A25" s="11"/>
      <c r="B25" s="12"/>
      <c r="C25" s="12"/>
      <c r="D25" s="29"/>
      <c r="E25" s="12">
        <v>0.12</v>
      </c>
      <c r="F25" s="60"/>
    </row>
    <row r="26" spans="1:6">
      <c r="A26" s="14">
        <v>4</v>
      </c>
      <c r="B26" s="17" t="s">
        <v>5</v>
      </c>
      <c r="C26" s="14"/>
      <c r="D26" s="28"/>
      <c r="E26" s="14"/>
      <c r="F26" s="76"/>
    </row>
    <row r="27" spans="1:6">
      <c r="A27" s="17"/>
      <c r="B27" s="17" t="s">
        <v>6</v>
      </c>
      <c r="C27" s="17"/>
      <c r="D27" s="32"/>
      <c r="E27" s="17"/>
      <c r="F27" s="82"/>
    </row>
    <row r="28" spans="1:6" ht="13.8" thickBot="1">
      <c r="A28" s="16"/>
      <c r="B28" s="16" t="s">
        <v>12</v>
      </c>
      <c r="C28" s="30">
        <f>C29+C30+C31+C32+C33+C34+C35+C38</f>
        <v>81058.2</v>
      </c>
      <c r="D28" s="30">
        <f>D29+D30+D31+D32+D33+D34+D35+D36</f>
        <v>3.3745257148785472</v>
      </c>
      <c r="E28" s="16" t="e">
        <f>E29+#REF!+E31+E38</f>
        <v>#REF!</v>
      </c>
      <c r="F28" s="83">
        <f>F29+F31+F32+F33+F35</f>
        <v>4</v>
      </c>
    </row>
    <row r="29" spans="1:6" ht="20.399999999999999" customHeight="1">
      <c r="A29" s="70"/>
      <c r="B29" s="22" t="s">
        <v>10</v>
      </c>
      <c r="C29" s="21">
        <v>46558.19</v>
      </c>
      <c r="D29" s="36">
        <f>C29/D3/13</f>
        <v>2.4560411677199498</v>
      </c>
      <c r="E29" s="21">
        <v>2.08</v>
      </c>
      <c r="F29" s="84">
        <v>3.2</v>
      </c>
    </row>
    <row r="30" spans="1:6" ht="20.399999999999999" customHeight="1">
      <c r="A30" s="20"/>
      <c r="B30" s="11" t="s">
        <v>25</v>
      </c>
      <c r="C30" s="12">
        <v>1127.46</v>
      </c>
      <c r="D30" s="29">
        <f>C30/D3/12</f>
        <v>6.4432176656151419E-2</v>
      </c>
      <c r="E30" s="12"/>
      <c r="F30" s="78">
        <v>0.3</v>
      </c>
    </row>
    <row r="31" spans="1:6" ht="19.2" customHeight="1">
      <c r="A31" s="20"/>
      <c r="B31" s="11" t="s">
        <v>43</v>
      </c>
      <c r="C31" s="12">
        <v>3005.53</v>
      </c>
      <c r="D31" s="29">
        <f>C31/D3/12</f>
        <v>0.17176027522516346</v>
      </c>
      <c r="E31" s="6">
        <v>0.5</v>
      </c>
      <c r="F31" s="85">
        <v>0.3</v>
      </c>
    </row>
    <row r="32" spans="1:6" ht="16.2" customHeight="1">
      <c r="A32" s="20"/>
      <c r="B32" s="11" t="s">
        <v>41</v>
      </c>
      <c r="C32" s="12">
        <v>4000</v>
      </c>
      <c r="D32" s="29">
        <f>C32/D3/12</f>
        <v>0.22859232844145749</v>
      </c>
      <c r="E32" s="6"/>
      <c r="F32" s="85">
        <v>0.5</v>
      </c>
    </row>
    <row r="33" spans="1:7" ht="17.399999999999999" hidden="1" customHeight="1">
      <c r="A33" s="20"/>
      <c r="B33" s="49"/>
      <c r="C33" s="12"/>
      <c r="D33" s="29">
        <f>C33/D3/12</f>
        <v>0</v>
      </c>
      <c r="E33" s="6"/>
      <c r="F33" s="85"/>
    </row>
    <row r="34" spans="1:7" ht="17.399999999999999" customHeight="1">
      <c r="A34" s="20"/>
      <c r="B34" s="92" t="s">
        <v>40</v>
      </c>
      <c r="C34" s="78">
        <v>2865</v>
      </c>
      <c r="D34" s="29">
        <f>C34/D3/12</f>
        <v>0.16372925524619394</v>
      </c>
      <c r="E34" s="6"/>
      <c r="F34" s="85"/>
    </row>
    <row r="35" spans="1:7" ht="17.399999999999999" customHeight="1">
      <c r="A35" s="20"/>
      <c r="B35" s="92" t="s">
        <v>30</v>
      </c>
      <c r="C35" s="78">
        <v>1030.02</v>
      </c>
      <c r="D35" s="29">
        <f>C35/D3/12</f>
        <v>5.8863667535317514E-2</v>
      </c>
      <c r="E35" s="6"/>
      <c r="F35" s="85"/>
    </row>
    <row r="36" spans="1:7" ht="16.8" customHeight="1" thickBot="1">
      <c r="A36" s="71"/>
      <c r="B36" s="40" t="s">
        <v>24</v>
      </c>
      <c r="C36" s="72">
        <v>4044</v>
      </c>
      <c r="D36" s="33">
        <f>C36/12/D3</f>
        <v>0.23110684405431353</v>
      </c>
      <c r="E36" s="73">
        <v>0.1</v>
      </c>
      <c r="F36" s="86">
        <v>0.23</v>
      </c>
    </row>
    <row r="37" spans="1:7" ht="17.399999999999999" hidden="1" customHeight="1" thickBot="1">
      <c r="A37" s="66" t="s">
        <v>27</v>
      </c>
      <c r="B37" s="68" t="s">
        <v>32</v>
      </c>
      <c r="C37" s="67">
        <v>5600</v>
      </c>
      <c r="D37" s="61">
        <f>C37/12/D3</f>
        <v>0.32002925981804053</v>
      </c>
      <c r="E37" s="6"/>
      <c r="F37" s="61">
        <f>15000/12/1458.2</f>
        <v>0.8572212316554656</v>
      </c>
    </row>
    <row r="38" spans="1:7" ht="21" hidden="1" customHeight="1" thickBot="1">
      <c r="A38" s="64" t="s">
        <v>27</v>
      </c>
      <c r="B38" s="68" t="s">
        <v>33</v>
      </c>
      <c r="C38" s="64">
        <v>22472</v>
      </c>
      <c r="D38" s="63">
        <f>C38/D3/12</f>
        <v>1.2842317011841082</v>
      </c>
      <c r="E38" s="51">
        <v>0.1</v>
      </c>
      <c r="F38" s="63">
        <f>12400/12/1458.2</f>
        <v>0.70863621816851818</v>
      </c>
    </row>
    <row r="39" spans="1:7" ht="23.4" customHeight="1" thickBot="1">
      <c r="A39" s="10">
        <v>5</v>
      </c>
      <c r="B39" s="10" t="s">
        <v>9</v>
      </c>
      <c r="C39" s="50">
        <f>C40+C42+C41</f>
        <v>266526.29000000004</v>
      </c>
      <c r="D39" s="28">
        <f>D40+D42</f>
        <v>14.059815051222266</v>
      </c>
      <c r="E39" s="14">
        <f>E40+E41+E42</f>
        <v>6.87</v>
      </c>
      <c r="F39" s="76">
        <f>F40+F41+F42</f>
        <v>15.4</v>
      </c>
    </row>
    <row r="40" spans="1:7" ht="24.6" customHeight="1">
      <c r="A40" s="5"/>
      <c r="B40" s="22" t="s">
        <v>10</v>
      </c>
      <c r="C40" s="21">
        <v>133748.6</v>
      </c>
      <c r="D40" s="36">
        <f>C40/D3/13</f>
        <v>7.0555162845657975</v>
      </c>
      <c r="E40" s="21">
        <v>3</v>
      </c>
      <c r="F40" s="84">
        <v>7.9</v>
      </c>
    </row>
    <row r="41" spans="1:7" ht="0.6" customHeight="1">
      <c r="A41" s="5"/>
      <c r="B41" s="11"/>
      <c r="C41" s="12"/>
      <c r="D41" s="29">
        <f>C41/F42/12</f>
        <v>0</v>
      </c>
      <c r="E41" s="12">
        <v>1.2</v>
      </c>
      <c r="F41" s="78"/>
    </row>
    <row r="42" spans="1:7" ht="21.6" customHeight="1" thickBot="1">
      <c r="A42" s="5"/>
      <c r="B42" s="12" t="s">
        <v>44</v>
      </c>
      <c r="C42" s="53">
        <v>132777.69</v>
      </c>
      <c r="D42" s="29">
        <f>C42/D3/13</f>
        <v>7.0042987666564676</v>
      </c>
      <c r="E42" s="11">
        <v>2.67</v>
      </c>
      <c r="F42" s="78">
        <v>7.5</v>
      </c>
      <c r="G42" s="34"/>
    </row>
    <row r="43" spans="1:7" ht="20.399999999999999" customHeight="1" thickBot="1">
      <c r="A43" s="39">
        <v>6</v>
      </c>
      <c r="B43" s="56" t="s">
        <v>22</v>
      </c>
      <c r="C43" s="24">
        <v>15436.1</v>
      </c>
      <c r="D43" s="48">
        <f>C43/D3/12</f>
        <v>0.88214351026379545</v>
      </c>
      <c r="E43" s="24">
        <v>3.63</v>
      </c>
      <c r="F43" s="88">
        <v>1</v>
      </c>
    </row>
    <row r="44" spans="1:7" ht="53.4" customHeight="1" thickBot="1">
      <c r="A44" s="39">
        <v>7</v>
      </c>
      <c r="B44" s="55" t="s">
        <v>45</v>
      </c>
      <c r="C44" s="24">
        <v>29929.05</v>
      </c>
      <c r="D44" s="48">
        <f>C44/D3/12</f>
        <v>1.710387806885201</v>
      </c>
      <c r="E44" s="24" t="e">
        <f>E6+E13+E20+E28+E39+E43</f>
        <v>#REF!</v>
      </c>
      <c r="F44" s="88">
        <v>1</v>
      </c>
    </row>
    <row r="45" spans="1:7" ht="26.4" customHeight="1" thickBot="1">
      <c r="A45" s="16">
        <v>8</v>
      </c>
      <c r="B45" s="19" t="s">
        <v>18</v>
      </c>
      <c r="C45" s="19">
        <v>14000</v>
      </c>
      <c r="D45" s="54">
        <f>C45/D3/12</f>
        <v>0.80007314954510134</v>
      </c>
      <c r="E45" s="19"/>
      <c r="F45" s="89">
        <v>0.5</v>
      </c>
    </row>
    <row r="46" spans="1:7" ht="21" customHeight="1" thickBot="1">
      <c r="A46" s="16">
        <v>9</v>
      </c>
      <c r="B46" s="19" t="s">
        <v>19</v>
      </c>
      <c r="C46" s="19">
        <v>8731.2000000000007</v>
      </c>
      <c r="D46" s="54">
        <f>C46/12/D3</f>
        <v>0.49897133452201342</v>
      </c>
      <c r="E46" s="19">
        <v>0.68</v>
      </c>
      <c r="F46" s="89">
        <v>0.5</v>
      </c>
    </row>
    <row r="47" spans="1:7" ht="21" customHeight="1" thickBot="1">
      <c r="A47" s="10">
        <v>10</v>
      </c>
      <c r="B47" s="57" t="s">
        <v>7</v>
      </c>
      <c r="C47" s="48">
        <f>C6+C14+C20+C28+C39+C43+C44+C45+C46</f>
        <v>630169.71000000008</v>
      </c>
      <c r="D47" s="48">
        <f>D46+D45+D44+D43+D39+D28+D20+D14+D6</f>
        <v>32.75707444900457</v>
      </c>
      <c r="E47" s="24">
        <v>0.3</v>
      </c>
      <c r="F47" s="87">
        <v>32.25</v>
      </c>
    </row>
    <row r="48" spans="1:7" ht="0.6" customHeight="1" thickBot="1">
      <c r="D48" s="91" t="s">
        <v>35</v>
      </c>
      <c r="E48" s="58"/>
      <c r="F48" s="64">
        <v>3.03</v>
      </c>
    </row>
    <row r="49" spans="2:6" ht="13.8" hidden="1" thickBot="1">
      <c r="B49" s="37"/>
      <c r="D49" s="15" t="s">
        <v>46</v>
      </c>
      <c r="E49" s="59"/>
      <c r="F49" s="90">
        <v>35.28</v>
      </c>
    </row>
    <row r="50" spans="2:6">
      <c r="B50" s="37"/>
    </row>
    <row r="51" spans="2:6">
      <c r="B51" s="37"/>
    </row>
    <row r="52" spans="2:6">
      <c r="B52" s="38"/>
    </row>
  </sheetData>
  <phoneticPr fontId="0" type="noConversion"/>
  <pageMargins left="0.25" right="0.25" top="0.75" bottom="0.75" header="0.3" footer="0.3"/>
  <pageSetup paperSize="9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2021-03-18T10:56:08Z</cp:lastPrinted>
  <dcterms:created xsi:type="dcterms:W3CDTF">2011-07-12T11:42:04Z</dcterms:created>
  <dcterms:modified xsi:type="dcterms:W3CDTF">2021-03-26T07:29:37Z</dcterms:modified>
</cp:coreProperties>
</file>